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<sst xmlns="http://schemas.openxmlformats.org/spreadsheetml/2006/main" count="1372" uniqueCount="236">
  <si>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</si>
  <si>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</si>
  <si>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</si>
  <si>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</si>
  <si>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</si>
  <si>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</si>
  <si>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</si>
  <si>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</si>
  <si>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</si>
  <si>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</si>
  <si>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</si>
  <si>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</si>
  <si>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</si>
  <si>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</si>
  <si>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</si>
  <si>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</si>
  <si>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</si>
  <si>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</si>
  <si>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</si>
  <si>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</si>
  <si>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</si>
  <si>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</si>
  <si>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</si>
  <si>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</si>
  <si>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</si>
  <si>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</si>
  <si>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</si>
  <si>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</si>
  <si>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</si>
  <si>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</si>
  <si>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</si>
  <si>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</si>
  <si>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</si>
  <si>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</si>
  <si>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</si>
  <si>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</si>
  <si>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</si>
  <si>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</si>
  <si>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</si>
  <si>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</si>
  <si>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</si>
  <si>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</si>
  <si>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</si>
  <si>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</si>
  <si>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</si>
  <si>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</si>
  <si>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</si>
  <si>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</si>
  <si>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</si>
  <si>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</si>
  <si>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</si>
  <si>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</si>
  <si>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</si>
  <si>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</si>
  <si>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</si>
  <si>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</si>
  <si>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</si>
  <si>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</si>
  <si>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</si>
  <si>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</si>
  <si>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</si>
  <si>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</si>
  <si>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</si>
  <si>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</si>
  <si>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</si>
  <si>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</si>
  <si>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</si>
  <si>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</si>
  <si>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</si>
  <si>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</si>
  <si>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</si>
  <si>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</si>
  <si>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</si>
  <si>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</si>
  <si>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</si>
  <si>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</si>
  <si>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</si>
  <si>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</si>
  <si>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</si>
  <si>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</si>
  <si>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</si>
  <si>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</si>
  <si>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</si>
  <si>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</si>
  <si>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</si>
  <si>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</si>
  <si>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</si>
  <si>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</si>
  <si>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</si>
  <si>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</si>
  <si>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</si>
  <si>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</si>
  <si>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</si>
  <si>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</si>
  <si>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</si>
  <si>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</si>
  <si>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</si>
  <si>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</si>
  <si>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</si>
  <si>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</si>
  <si>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</si>
  <si>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</si>
  <si>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</si>
  <si>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</si>
  <si>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</si>
  <si>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</si>
  <si>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</si>
  <si>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</si>
  <si>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</si>
  <si>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</si>
  <si>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</si>
  <si>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</si>
  <si>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</si>
  <si>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</si>
  <si>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</si>
  <si>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</si>
  <si>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</si>
  <si>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</si>
  <si>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</si>
  <si>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</si>
  <si>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</si>
  <si>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</si>
  <si>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</si>
  <si>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</si>
  <si>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</si>
  <si>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</si>
  <si>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</si>
  <si>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</si>
  <si>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</si>
  <si>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</si>
  <si>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</si>
  <si>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</si>
  <si>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</si>
  <si>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</si>
  <si>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</si>
  <si>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</si>
  <si>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</si>
  <si>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</si>
  <si>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</si>
  <si>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</si>
  <si>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</si>
  <si>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</si>
  <si>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</si>
  <si>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</si>
  <si>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</si>
  <si>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</si>
  <si>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</si>
  <si>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</si>
  <si>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</si>
  <si>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</si>
  <si>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</si>
  <si>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</si>
  <si>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</si>
  <si>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</si>
  <si>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</si>
  <si>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</si>
  <si>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</si>
  <si>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</si>
  <si>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</si>
  <si>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</si>
  <si>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</si>
  <si>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</si>
  <si>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</si>
  <si>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</si>
  <si>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</si>
  <si>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</si>
  <si>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</si>
  <si>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</si>
  <si>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</si>
  <si>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</si>
  <si>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</si>
  <si>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</si>
  <si>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</si>
  <si>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</si>
  <si>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</si>
  <si>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</si>
  <si>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</si>
  <si>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</si>
  <si>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</si>
  <si>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</si>
  <si>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</si>
  <si>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</si>
  <si>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</si>
  <si>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</si>
  <si>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</si>
  <si>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</si>
  <si>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</si>
  <si>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</si>
  <si>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</si>
  <si>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</si>
  <si>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</si>
  <si>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</si>
  <si>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</si>
  <si>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</si>
  <si>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</si>
  <si>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</si>
  <si>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</si>
  <si>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</si>
  <si>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</si>
  <si>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</si>
  <si>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</si>
  <si>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</si>
  <si>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</si>
  <si>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</si>
  <si>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</si>
  <si>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</si>
  <si>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</si>
  <si>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</si>
  <si>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</si>
  <si>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</si>
  <si>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</si>
  <si>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</si>
  <si>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</si>
  <si>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</si>
  <si>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</si>
  <si>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</si>
  <si>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</si>
  <si>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</si>
  <si>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</si>
  <si>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</si>
  <si>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</si>
  <si>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</si>
  <si>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</si>
  <si>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</si>
  <si>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</si>
  <si>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</si>
  <si>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</si>
  <si>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</si>
  <si>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</si>
  <si>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</si>
  <si>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</si>
  <si>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</si>
  <si>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</si>
  <si>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</si>
  <si>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</si>
  <si>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09.08.17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</si>
</sst>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843162.97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5" sqref="G95:H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230</v>
      </c>
      <c r="O3" s="312" t="s">
        <v>231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227</v>
      </c>
      <c r="F4" s="319" t="s">
        <v>33</v>
      </c>
      <c r="G4" s="321" t="s">
        <v>228</v>
      </c>
      <c r="H4" s="310" t="s">
        <v>229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235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232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758012.26</v>
      </c>
      <c r="G8" s="151">
        <f>#N/A</f>
        <v>-114594.34999999998</v>
      </c>
      <c r="H8" s="152">
        <f>F8/E8*100</f>
        <v>89.61955812360962</v>
      </c>
      <c r="I8" s="153">
        <f>F8-D8</f>
        <v>-540438.8400000001</v>
      </c>
      <c r="J8" s="153">
        <f>F8/D8*100</f>
        <v>58.37819075358325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32439.49000000001</v>
      </c>
      <c r="P8" s="151">
        <f>O8-N8</f>
        <v>-86031.51</v>
      </c>
      <c r="Q8" s="151">
        <f>O8/N8*100</f>
        <v>27.381798077166568</v>
      </c>
      <c r="R8" s="15">
        <f>R9+R15+R18+R19+R23</f>
        <v>102514</v>
      </c>
      <c r="S8" s="15">
        <f>O8-R8</f>
        <v>-70074.51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442500.4</v>
      </c>
      <c r="G9" s="150">
        <f>#N/A</f>
        <v>-58978</v>
      </c>
      <c r="H9" s="157">
        <f>F9/E9*100</f>
        <v>91.95004571523565</v>
      </c>
      <c r="I9" s="158">
        <f>F9-D9</f>
        <v>-324144.6</v>
      </c>
      <c r="J9" s="158">
        <f>F9/D9*100</f>
        <v>57.71907466950154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22857.300000000047</v>
      </c>
      <c r="P9" s="161">
        <f>O9-N9</f>
        <v>-41842.69999999995</v>
      </c>
      <c r="Q9" s="158">
        <f>O9/N9*100</f>
        <v>35.32812982998462</v>
      </c>
      <c r="R9" s="100">
        <v>71000</v>
      </c>
      <c r="S9" s="100">
        <f>O9-R9</f>
        <v>-48142.69999999995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06">
        <f>#N/A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06">
        <f>#N/A</f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06">
        <f>#N/A</f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06">
        <f>#N/A</f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06">
        <f>#N/A</f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45.9</v>
      </c>
      <c r="G15" s="150">
        <f>#N/A</f>
        <v>-406.01</v>
      </c>
      <c r="H15" s="157">
        <f>F15/E15*100</f>
        <v>10.177383592017739</v>
      </c>
      <c r="I15" s="158">
        <f>#N/A</f>
        <v>-506.01</v>
      </c>
      <c r="J15" s="158">
        <f>F15/D15*100</f>
        <v>8.330308529945553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0.9099999999999966</v>
      </c>
      <c r="P15" s="161">
        <f>#N/A</f>
        <v>-110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>#N/A</f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>#N/A</f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59466.56999999999</v>
      </c>
      <c r="G19" s="162">
        <f>#N/A</f>
        <v>-23591.33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66.26999999998952</v>
      </c>
      <c r="P19" s="167">
        <f>#N/A</f>
        <v>-11891.630000000005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36414.2</v>
      </c>
      <c r="G20" s="253">
        <f>#N/A</f>
        <v>-13043.699999999997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66.19999999999709</v>
      </c>
      <c r="P20" s="166">
        <f>#N/A</f>
        <v>-6941.699999999997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>#N/A</f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6">
        <f>#N/A</f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>#N/A</f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6">
        <f>#N/A</f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255851.39999999997</v>
      </c>
      <c r="G23" s="150">
        <f>#N/A</f>
        <v>-31677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9485.969999999972</v>
      </c>
      <c r="P23" s="161">
        <f>#N/A</f>
        <v>-38753.22999999998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122117.2</v>
      </c>
      <c r="G24" s="150">
        <f>#N/A</f>
        <v>-16270.800000000003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1482.5</v>
      </c>
      <c r="P24" s="161">
        <f>#N/A</f>
        <v>-16834.600000000006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16091.5</v>
      </c>
      <c r="G25" s="171">
        <f>#N/A</f>
        <v>-376.60000000000036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229.5</v>
      </c>
      <c r="P25" s="177">
        <f>#N/A</f>
        <v>-1039.5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200">
        <f>#N/A</f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200">
        <f>#N/A</f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-69.7</v>
      </c>
      <c r="G28" s="171">
        <f>#N/A</f>
        <v>-402.6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-28.900000000000006</v>
      </c>
      <c r="P28" s="177">
        <f>#N/A</f>
        <v>-105</v>
      </c>
      <c r="Q28" s="174">
        <f>O28/N28*100</f>
        <v>-27.52380952380953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106095.4</v>
      </c>
      <c r="G29" s="171">
        <f>#N/A</f>
        <v>-15491.600000000006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1281.8999999999942</v>
      </c>
      <c r="P29" s="177">
        <f>#N/A</f>
        <v>-15690.100000000006</v>
      </c>
      <c r="Q29" s="174">
        <f>O29/N29*100</f>
        <v>7.905642923219205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200">
        <f>#N/A</f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200">
        <f>#N/A</f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94.4</v>
      </c>
      <c r="G33" s="150">
        <f>#N/A</f>
        <v>16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1.0983129726585223</v>
      </c>
      <c r="N33" s="157">
        <f>E33-липень!E33</f>
        <v>15.999999999999993</v>
      </c>
      <c r="O33" s="160">
        <f>F33-липень!F33</f>
        <v>7.950000000000003</v>
      </c>
      <c r="P33" s="161">
        <f>#N/A</f>
        <v>-14.850000000000001</v>
      </c>
      <c r="Q33" s="158">
        <f>O33/N33*100</f>
        <v>49.68750000000004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-34.3</v>
      </c>
      <c r="G34" s="150">
        <f>#N/A</f>
        <v>-34.3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0.22831658124209545</v>
      </c>
      <c r="N34" s="157">
        <f>E34-липень!E34</f>
        <v>0</v>
      </c>
      <c r="O34" s="160">
        <f>F34-липень!F34</f>
        <v>0.6200000000000045</v>
      </c>
      <c r="P34" s="161">
        <f>#N/A</f>
        <v>0.6200000000000045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133673.9</v>
      </c>
      <c r="G35" s="162">
        <f>#N/A</f>
        <v>-15388.100000000006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26614.78</v>
      </c>
      <c r="M35" s="226">
        <f>F35/K35</f>
        <v>1.2485989049788566</v>
      </c>
      <c r="N35" s="157">
        <f>E35-липень!E35</f>
        <v>24250.000000000015</v>
      </c>
      <c r="O35" s="160">
        <f>F35-липень!F35</f>
        <v>7994.899999999994</v>
      </c>
      <c r="P35" s="167">
        <f>#N/A</f>
        <v>-21904.40000000001</v>
      </c>
      <c r="Q35" s="165">
        <f>O35/N35*100</f>
        <v>32.96865979381439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44240.649999999994</v>
      </c>
      <c r="G41" s="287">
        <f>G42+G43+G44+G45+G46+G48+G50+G51+G52+G53+G54+G59+G60+G64+G47+G49</f>
        <v>3065.9299999999976</v>
      </c>
      <c r="H41" s="152">
        <f>F41/E41*100</f>
        <v>109.02753989279772</v>
      </c>
      <c r="I41" s="153">
        <f>F41-D41</f>
        <v>-14784.350000000006</v>
      </c>
      <c r="J41" s="153">
        <f>F41/D41*100</f>
        <v>74.95239305379076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3777.06</v>
      </c>
      <c r="P41" s="151">
        <f>P42+P43+P44+P45+P46+P48+P50+P51+P52+P53+P54+P59+P60+P64</f>
        <v>-2197.1600000000008</v>
      </c>
      <c r="Q41" s="151">
        <f>O41/N41*100</f>
        <v>70.15602362643486</v>
      </c>
      <c r="R41" s="15">
        <f>R42+R43+R44+R45+R46+R47+R48+R50+R51+R52+R53+R54+R59+R60+R64</f>
        <v>5598.5</v>
      </c>
      <c r="S41" s="15">
        <f>O41-R41</f>
        <v>-1821.44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2268.7</v>
      </c>
      <c r="G42" s="162">
        <f>F42-E42</f>
        <v>1788.6999999999998</v>
      </c>
      <c r="H42" s="164">
        <f>#N/A</f>
        <v>463.60416666666674</v>
      </c>
      <c r="I42" s="165">
        <f>F42-D42</f>
        <v>1688.6999999999998</v>
      </c>
      <c r="J42" s="165">
        <f>F42/D42*100</f>
        <v>391.1551724137931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63.379999999999654</v>
      </c>
      <c r="P42" s="167">
        <f>O42-N42</f>
        <v>-156.62000000000035</v>
      </c>
      <c r="Q42" s="165">
        <f>#N/A</f>
        <v>9.08181818181819</v>
      </c>
      <c r="R42" s="37">
        <v>0</v>
      </c>
      <c r="S42" s="37">
        <f>O42-R42</f>
        <v>63.379999999999654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62">
        <f>#N/A</f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7">
        <f>#N/A</f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62">
        <f>#N/A</f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7">
        <f>#N/A</f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581</v>
      </c>
      <c r="G46" s="162">
        <f>#N/A</f>
        <v>392.20000000000005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35.39999999999998</v>
      </c>
      <c r="P46" s="167">
        <f>#N/A</f>
        <v>-3.3999999999999773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62">
        <f>#N/A</f>
        <v>3.030000000000001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7">
        <f>#N/A</f>
        <v>-6.799999999999997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750.3</v>
      </c>
      <c r="G48" s="162">
        <f>#N/A</f>
        <v>146.89999999999998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35.69999999999993</v>
      </c>
      <c r="P48" s="167">
        <f>#N/A</f>
        <v>-47.700000000000045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11408.2</v>
      </c>
      <c r="G50" s="162">
        <f>#N/A</f>
        <v>3141.6499999999996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624.2000000000007</v>
      </c>
      <c r="P50" s="167">
        <f>#N/A</f>
        <v>-602.3500000000004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329.6</v>
      </c>
      <c r="G51" s="162">
        <f>#N/A</f>
        <v>104.19999999999999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23.400000000000034</v>
      </c>
      <c r="P51" s="167">
        <f>#N/A</f>
        <v>-27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27.5</v>
      </c>
      <c r="G52" s="162">
        <f>#N/A</f>
        <v>11.5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1.5799999999999983</v>
      </c>
      <c r="P52" s="167">
        <f>#N/A</f>
        <v>-2.4200000000000017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4340.5</v>
      </c>
      <c r="G53" s="162">
        <f>#N/A</f>
        <v>-514.5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554.3600000000001</v>
      </c>
      <c r="P53" s="167">
        <f>#N/A</f>
        <v>-50.63999999999987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507.5</v>
      </c>
      <c r="G54" s="162">
        <f>#N/A</f>
        <v>-293.3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28.19999999999999</v>
      </c>
      <c r="P54" s="167">
        <f>#N/A</f>
        <v>-82.60000000000002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06">
        <f>#N/A</f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06">
        <f>#N/A</f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5673</v>
      </c>
      <c r="G60" s="162">
        <f>#N/A</f>
        <v>-590.6999999999998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234.80000000000018</v>
      </c>
      <c r="P60" s="167">
        <f>#N/A</f>
        <v>-568.8999999999996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1299</v>
      </c>
      <c r="G62" s="162"/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69</v>
      </c>
      <c r="P62" s="166"/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62">
        <f>#N/A</f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7">
        <f>#N/A</f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62">
        <f>#N/A</f>
        <v>18.439999999999998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0</v>
      </c>
      <c r="P65" s="167">
        <f>#N/A</f>
        <v>-1.3000000000000007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802276.2000000001</v>
      </c>
      <c r="G67" s="151">
        <f>F67-E67</f>
        <v>-84122.59999999986</v>
      </c>
      <c r="H67" s="152">
        <f>F67/E67*100</f>
        <v>90.50962162854916</v>
      </c>
      <c r="I67" s="153">
        <f>F67-D67</f>
        <v>-555214.9</v>
      </c>
      <c r="J67" s="153">
        <f>F67/D67*100</f>
        <v>59.099923380713136</v>
      </c>
      <c r="K67" s="151">
        <f>K8+K41+K65+K66</f>
        <v>676523.55</v>
      </c>
      <c r="L67" s="153">
        <f>F67-K67</f>
        <v>125752.65000000002</v>
      </c>
      <c r="M67" s="219">
        <f>F67/K67</f>
        <v>1.1858806688991093</v>
      </c>
      <c r="N67" s="151">
        <f>N8+N41+N65+N66</f>
        <v>123856.1</v>
      </c>
      <c r="O67" s="151">
        <f>O8+O41+O65+O66</f>
        <v>36216.55000000001</v>
      </c>
      <c r="P67" s="155">
        <f>O67-N67</f>
        <v>-87639.54999999999</v>
      </c>
      <c r="Q67" s="153">
        <f>O67/N67*100</f>
        <v>29.240828671337148</v>
      </c>
      <c r="R67" s="27">
        <f>R8+R41+R65+R66</f>
        <v>108115.7</v>
      </c>
      <c r="S67" s="280">
        <f>O67-R67</f>
        <v>-71899.15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>#N/A</f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>#N/A</f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6975.8</v>
      </c>
      <c r="G78" s="162">
        <f>#N/A</f>
        <v>-16924.2</v>
      </c>
      <c r="H78" s="164">
        <f>F78/E78*100</f>
        <v>29.187447698744773</v>
      </c>
      <c r="I78" s="167">
        <f>#N/A</f>
        <v>-72024.2</v>
      </c>
      <c r="J78" s="167">
        <f>F78/D78*100</f>
        <v>8.830126582278481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4.5</v>
      </c>
      <c r="P78" s="167">
        <f>#N/A</f>
        <v>-3845.5</v>
      </c>
      <c r="Q78" s="167">
        <f>O78/N78*100</f>
        <v>0.11688311688311688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>#N/A</f>
        <v>0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12894.78</v>
      </c>
      <c r="G80" s="185">
        <f>#N/A</f>
        <v>-51844.22</v>
      </c>
      <c r="H80" s="186">
        <f>F80/E80*100</f>
        <v>19.91840958942198</v>
      </c>
      <c r="I80" s="187">
        <f>#N/A</f>
        <v>-224324.25</v>
      </c>
      <c r="J80" s="187">
        <f>F80/D80*100</f>
        <v>5.435834704469976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5.5</v>
      </c>
      <c r="P80" s="187">
        <f>#N/A</f>
        <v>-11946.5</v>
      </c>
      <c r="Q80" s="187">
        <f>O80/N80*100</f>
        <v>0.04602125345159401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5125</v>
      </c>
      <c r="G83" s="162">
        <f>#N/A</f>
        <v>-1273.7000000000007</v>
      </c>
      <c r="H83" s="164">
        <f>F83/E83*100</f>
        <v>80.1632985046612</v>
      </c>
      <c r="I83" s="167">
        <f>#N/A</f>
        <v>-3240.5</v>
      </c>
      <c r="J83" s="167">
        <f>F83/D83*100</f>
        <v>61.303827751196174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11.300000000000182</v>
      </c>
      <c r="P83" s="167">
        <f>O83-N83</f>
        <v>-1871.1000000000004</v>
      </c>
      <c r="Q83" s="190">
        <f>O83/N83*100</f>
        <v>0.6002974925626954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5163.19</v>
      </c>
      <c r="G85" s="183">
        <f>G81+G84+G82+G83</f>
        <v>-1239.5100000000007</v>
      </c>
      <c r="H85" s="186">
        <f>F85/E85*100</f>
        <v>80.71015444256861</v>
      </c>
      <c r="I85" s="187">
        <f>#N/A</f>
        <v>-3242.3100000000004</v>
      </c>
      <c r="J85" s="187">
        <f>F85/D85*100</f>
        <v>61.46654761904762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11.300000000000182</v>
      </c>
      <c r="P85" s="185">
        <f>P81+P84+P82+P83</f>
        <v>-1871.1000000000004</v>
      </c>
      <c r="Q85" s="187">
        <f>O85/N85*100</f>
        <v>0.6002974925626954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>#N/A</f>
        <v>-13.970000000000002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18106.02</v>
      </c>
      <c r="G88" s="192">
        <f>F88-E88</f>
        <v>-53055.57999999999</v>
      </c>
      <c r="H88" s="193">
        <f>F88/E88*100</f>
        <v>25.44352572173757</v>
      </c>
      <c r="I88" s="194">
        <f>F88-D88</f>
        <v>-227550.01</v>
      </c>
      <c r="J88" s="194">
        <f>F88/D88*100</f>
        <v>7.370476515475724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19.48000000000018</v>
      </c>
      <c r="P88" s="194">
        <f>#N/A</f>
        <v>-13824.7</v>
      </c>
      <c r="Q88" s="194">
        <f>O88/N88*100</f>
        <v>0.14080231297434173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820382.2200000001</v>
      </c>
      <c r="G89" s="192">
        <f>F89-E89</f>
        <v>-137178.17999999982</v>
      </c>
      <c r="H89" s="193">
        <f>F89/E89*100</f>
        <v>85.67420081281558</v>
      </c>
      <c r="I89" s="194">
        <f>F89-D89</f>
        <v>-782764.91</v>
      </c>
      <c r="J89" s="194">
        <f>F89/D89*100</f>
        <v>51.17323323904775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36236.03000000001</v>
      </c>
      <c r="P89" s="194">
        <f>#N/A</f>
        <v>-128900.27999999997</v>
      </c>
      <c r="Q89" s="194">
        <f>O89/N89*100</f>
        <v>26.316900656614706</v>
      </c>
      <c r="R89" s="27">
        <f>R67+R88</f>
        <v>112668.9</v>
      </c>
      <c r="S89" s="27">
        <f>S67+S88</f>
        <v>-76442.04999999999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15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5842.636666666666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42956</v>
      </c>
      <c r="D93" s="29">
        <v>5292.2</v>
      </c>
      <c r="G93" s="4" t="s">
        <v>58</v>
      </c>
      <c r="O93" s="318"/>
      <c r="P93" s="318"/>
    </row>
    <row r="94" spans="3:16" ht="15">
      <c r="C94" s="81">
        <v>42955</v>
      </c>
      <c r="D94" s="29">
        <v>4691.7</v>
      </c>
      <c r="G94" s="325"/>
      <c r="H94" s="325"/>
      <c r="I94" s="118"/>
      <c r="J94" s="295"/>
      <c r="K94" s="295"/>
      <c r="L94" s="295"/>
      <c r="M94" s="295"/>
      <c r="N94" s="295"/>
      <c r="O94" s="318"/>
      <c r="P94" s="318"/>
    </row>
    <row r="95" spans="3:16" ht="15.75" customHeight="1">
      <c r="C95" s="81">
        <v>42954</v>
      </c>
      <c r="D95" s="29">
        <v>9909.7</v>
      </c>
      <c r="F95" s="68"/>
      <c r="G95" s="325"/>
      <c r="H95" s="325"/>
      <c r="I95" s="118"/>
      <c r="J95" s="296"/>
      <c r="K95" s="296"/>
      <c r="L95" s="296"/>
      <c r="M95" s="296"/>
      <c r="N95" s="296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295"/>
      <c r="K96" s="295"/>
      <c r="L96" s="295"/>
      <c r="M96" s="295"/>
      <c r="N96" s="295"/>
    </row>
    <row r="97" spans="2:14" ht="18" customHeight="1">
      <c r="B97" s="334" t="s">
        <v>56</v>
      </c>
      <c r="C97" s="335"/>
      <c r="D97" s="133">
        <f>'[1]залишки  (2)'!$G$6/1000</f>
        <v>843.16297</v>
      </c>
      <c r="E97" s="69"/>
      <c r="F97" s="125" t="s">
        <v>107</v>
      </c>
      <c r="G97" s="325"/>
      <c r="H97" s="325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1107.4</v>
      </c>
      <c r="G100" s="68">
        <f>G48+G51+G52</f>
        <v>262.59999999999997</v>
      </c>
      <c r="H100" s="69"/>
      <c r="I100" s="69"/>
      <c r="N100" s="29">
        <f>N48+N51+N52</f>
        <v>99</v>
      </c>
      <c r="O100" s="202">
        <f>O48+O51+O52</f>
        <v>60.679999999999964</v>
      </c>
      <c r="P100" s="29">
        <f>P48+P51+P52</f>
        <v>-77.12000000000005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760321.8400000001</v>
      </c>
      <c r="G102" s="29">
        <f>F102-E102</f>
        <v>-85981.95999999985</v>
      </c>
      <c r="H102" s="230">
        <f>F102/E102</f>
        <v>0.8984029612061297</v>
      </c>
      <c r="I102" s="29">
        <f>F102-D102</f>
        <v>-538726.76</v>
      </c>
      <c r="J102" s="230">
        <f>F102/D102</f>
        <v>0.5852912970307654</v>
      </c>
      <c r="N102" s="29">
        <f>N9+N15+N17+N18+N19+N23+N42+N45+N65+N59</f>
        <v>118692.3</v>
      </c>
      <c r="O102" s="229">
        <f>O9+O15+O17+O18+O19+O23+O42+O45+O65+O59</f>
        <v>32502.87000000001</v>
      </c>
      <c r="P102" s="29">
        <f>O102-N102</f>
        <v>-86189.43</v>
      </c>
      <c r="Q102" s="230">
        <f>O102/N102</f>
        <v>0.2738414370603654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41930.49</v>
      </c>
      <c r="G103" s="29">
        <f>G43+G44+G46+G48+G50+G51+G52+G53+G54+G60+G64+G47</f>
        <v>1243.5199999999984</v>
      </c>
      <c r="H103" s="230">
        <f>F103/E103</f>
        <v>1.0457785260007482</v>
      </c>
      <c r="I103" s="29">
        <f>I43+I44+I46+I48+I50+I51+I52+I53+I54+I60+I64+I47</f>
        <v>-17103.980000000003</v>
      </c>
      <c r="J103" s="230">
        <f>F103/D103</f>
        <v>0.717465714163494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3713.6800000000003</v>
      </c>
      <c r="P103" s="29">
        <f>P43+P44+P46+P48+P50+P51+P52+P53+P54+P60+P64+P47</f>
        <v>-2047.3400000000004</v>
      </c>
      <c r="Q103" s="230">
        <f>O103/N103</f>
        <v>0.7191758007668771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38360.34</v>
      </c>
      <c r="G111" s="192">
        <f>F111-E111</f>
        <v>-50903.31999999999</v>
      </c>
      <c r="H111" s="193">
        <f>F111/E111*100</f>
        <v>42.974195770148796</v>
      </c>
      <c r="I111" s="194">
        <f>F111-D111</f>
        <v>-279703.91000000003</v>
      </c>
      <c r="J111" s="194">
        <f>F111/D111*100</f>
        <v>12.060563235258284</v>
      </c>
      <c r="K111" s="194">
        <v>3039.87</v>
      </c>
      <c r="L111" s="194">
        <f>F111-K111</f>
        <v>35320.469999999994</v>
      </c>
      <c r="M111" s="269">
        <f>F111/K111</f>
        <v>12.619072526127761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840636.54</v>
      </c>
      <c r="G112" s="192">
        <f>F112-E112</f>
        <v>-135025.91999999993</v>
      </c>
      <c r="H112" s="193">
        <f>F112/E112*100</f>
        <v>86.16059082564273</v>
      </c>
      <c r="I112" s="194">
        <f>F112-D112</f>
        <v>-834918.81</v>
      </c>
      <c r="J112" s="194">
        <f>F112/D112*100</f>
        <v>50.170621937377355</v>
      </c>
      <c r="K112" s="194">
        <f>K89+K111</f>
        <v>705212.41</v>
      </c>
      <c r="L112" s="194">
        <f>F112-K112</f>
        <v>135424.13</v>
      </c>
      <c r="M112" s="269">
        <f>F112/K112</f>
        <v>1.192033106734466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1386465.62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2" sqref="G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218</v>
      </c>
      <c r="O3" s="312" t="s">
        <v>220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219</v>
      </c>
      <c r="F4" s="319" t="s">
        <v>33</v>
      </c>
      <c r="G4" s="321" t="s">
        <v>221</v>
      </c>
      <c r="H4" s="310" t="s">
        <v>222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226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225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8"/>
      <c r="P93" s="318"/>
    </row>
    <row r="94" spans="3:16" ht="15">
      <c r="C94" s="81">
        <v>42944</v>
      </c>
      <c r="D94" s="29">
        <v>13586.1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42943</v>
      </c>
      <c r="D95" s="29">
        <v>6106.3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f>'[1]залишки  (2)'!$G$6/1000</f>
        <v>843.16297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31" sqref="C1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212</v>
      </c>
      <c r="O3" s="312" t="s">
        <v>213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209</v>
      </c>
      <c r="F4" s="319" t="s">
        <v>33</v>
      </c>
      <c r="G4" s="321" t="s">
        <v>210</v>
      </c>
      <c r="H4" s="310" t="s">
        <v>211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217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214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8"/>
      <c r="P93" s="318"/>
    </row>
    <row r="94" spans="3:16" ht="15" hidden="1">
      <c r="C94" s="81">
        <v>42913</v>
      </c>
      <c r="D94" s="29">
        <v>9872.9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 hidden="1">
      <c r="C95" s="81">
        <v>42912</v>
      </c>
      <c r="D95" s="29">
        <v>4876.1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 hidden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 hidden="1">
      <c r="B97" s="334" t="s">
        <v>56</v>
      </c>
      <c r="C97" s="335"/>
      <c r="D97" s="133">
        <v>225.52589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207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201</v>
      </c>
      <c r="O3" s="312" t="s">
        <v>202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198</v>
      </c>
      <c r="F4" s="319" t="s">
        <v>33</v>
      </c>
      <c r="G4" s="321" t="s">
        <v>199</v>
      </c>
      <c r="H4" s="310" t="s">
        <v>200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208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204</v>
      </c>
      <c r="L5" s="328"/>
      <c r="M5" s="329"/>
      <c r="N5" s="311"/>
      <c r="O5" s="324"/>
      <c r="P5" s="322"/>
      <c r="Q5" s="326"/>
      <c r="R5" s="315" t="s">
        <v>203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8"/>
      <c r="P93" s="318"/>
    </row>
    <row r="94" spans="3:16" ht="15">
      <c r="C94" s="81">
        <v>42885</v>
      </c>
      <c r="D94" s="29">
        <v>10664.9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42884</v>
      </c>
      <c r="D95" s="29">
        <v>6919.44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1135.71022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196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191</v>
      </c>
      <c r="O3" s="312" t="s">
        <v>190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187</v>
      </c>
      <c r="F4" s="319" t="s">
        <v>33</v>
      </c>
      <c r="G4" s="321" t="s">
        <v>188</v>
      </c>
      <c r="H4" s="310" t="s">
        <v>189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197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192</v>
      </c>
      <c r="L5" s="328"/>
      <c r="M5" s="329"/>
      <c r="N5" s="311"/>
      <c r="O5" s="324"/>
      <c r="P5" s="322"/>
      <c r="Q5" s="326"/>
      <c r="R5" s="315" t="s">
        <v>193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8"/>
      <c r="P93" s="318"/>
    </row>
    <row r="94" spans="3:16" ht="15">
      <c r="C94" s="81">
        <v>42852</v>
      </c>
      <c r="D94" s="29">
        <v>13266.8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42851</v>
      </c>
      <c r="D95" s="29">
        <v>6064.2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102.57358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9" t="s">
        <v>185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  <c r="T1" s="246"/>
      <c r="U1" s="249"/>
      <c r="V1" s="259"/>
      <c r="W1" s="259"/>
    </row>
    <row r="2" spans="2:23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163</v>
      </c>
      <c r="O3" s="312" t="s">
        <v>164</v>
      </c>
      <c r="P3" s="312"/>
      <c r="Q3" s="312"/>
      <c r="R3" s="312"/>
      <c r="S3" s="312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01"/>
      <c r="B4" s="303"/>
      <c r="C4" s="304"/>
      <c r="D4" s="305"/>
      <c r="E4" s="313" t="s">
        <v>153</v>
      </c>
      <c r="F4" s="319" t="s">
        <v>33</v>
      </c>
      <c r="G4" s="321" t="s">
        <v>162</v>
      </c>
      <c r="H4" s="310" t="s">
        <v>176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186</v>
      </c>
      <c r="P4" s="321" t="s">
        <v>49</v>
      </c>
      <c r="Q4" s="326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169</v>
      </c>
      <c r="L5" s="328"/>
      <c r="M5" s="329"/>
      <c r="N5" s="311"/>
      <c r="O5" s="324"/>
      <c r="P5" s="322"/>
      <c r="Q5" s="326"/>
      <c r="R5" s="327" t="s">
        <v>102</v>
      </c>
      <c r="S5" s="329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8"/>
      <c r="P93" s="318"/>
    </row>
    <row r="94" spans="3:16" ht="15">
      <c r="C94" s="81">
        <v>42824</v>
      </c>
      <c r="D94" s="29">
        <v>11112.7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42823</v>
      </c>
      <c r="D95" s="29">
        <v>8830.3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1399.2856000000002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9" t="s">
        <v>151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144</v>
      </c>
      <c r="O3" s="312" t="s">
        <v>148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149</v>
      </c>
      <c r="F4" s="319" t="s">
        <v>33</v>
      </c>
      <c r="G4" s="321" t="s">
        <v>145</v>
      </c>
      <c r="H4" s="310" t="s">
        <v>146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152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147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8"/>
      <c r="P90" s="31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42790</v>
      </c>
      <c r="D92" s="29">
        <v>4206.9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v>7713.34596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134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123</v>
      </c>
      <c r="O3" s="312" t="s">
        <v>118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135</v>
      </c>
      <c r="F4" s="319" t="s">
        <v>33</v>
      </c>
      <c r="G4" s="321" t="s">
        <v>136</v>
      </c>
      <c r="H4" s="310" t="s">
        <v>137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124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142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8"/>
      <c r="P90" s="31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42762</v>
      </c>
      <c r="D92" s="29">
        <v>8862.4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9505303.41/1000</f>
        <v>9505.30341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9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126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129</v>
      </c>
      <c r="O3" s="312" t="s">
        <v>125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127</v>
      </c>
      <c r="F4" s="319" t="s">
        <v>33</v>
      </c>
      <c r="G4" s="321" t="s">
        <v>128</v>
      </c>
      <c r="H4" s="310" t="s">
        <v>122</v>
      </c>
      <c r="I4" s="321" t="s">
        <v>103</v>
      </c>
      <c r="J4" s="310" t="s">
        <v>104</v>
      </c>
      <c r="K4" s="85" t="s">
        <v>114</v>
      </c>
      <c r="L4" s="204" t="s">
        <v>113</v>
      </c>
      <c r="M4" s="90" t="s">
        <v>63</v>
      </c>
      <c r="N4" s="310"/>
      <c r="O4" s="323" t="s">
        <v>133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130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8"/>
      <c r="P90" s="318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42732</v>
      </c>
      <c r="D92" s="29">
        <v>19085.6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'[1]залишки  (2)'!$G$6/1000</f>
        <v>843.16297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2017-08-10T06:54:25Z</cp:lastPrinted>
  <dcterms:created xsi:type="dcterms:W3CDTF">2003-07-28T11:27:56Z</dcterms:created>
  <dcterms:modified xsi:type="dcterms:W3CDTF">2017-08-10T06:54:48Z</dcterms:modified>
  <cp:category/>
  <cp:version/>
  <cp:contentType/>
  <cp:contentStatus/>
</cp:coreProperties>
</file>